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711951F5-1CCB-478C-BF11-33F82341D92C}" xr6:coauthVersionLast="47" xr6:coauthVersionMax="47" xr10:uidLastSave="{00000000-0000-0000-0000-000000000000}"/>
  <bookViews>
    <workbookView xWindow="-108" yWindow="-108" windowWidth="23256" windowHeight="12576" xr2:uid="{05346B0E-B177-47DE-A134-491B3EF6CB2E}"/>
  </bookViews>
  <sheets>
    <sheet name="Lisa 4 TTJA" sheetId="1" r:id="rId1"/>
  </sheets>
  <definedNames>
    <definedName name="_xlnm._FilterDatabase" localSheetId="0" hidden="1">'Lisa 4 TTJA'!$A$13:$I$79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I40" i="1"/>
  <c r="I41" i="1"/>
  <c r="I42" i="1"/>
  <c r="I43" i="1"/>
  <c r="I44" i="1"/>
  <c r="I45" i="1"/>
  <c r="I46" i="1"/>
  <c r="I47" i="1"/>
  <c r="I48" i="1"/>
  <c r="I49" i="1"/>
  <c r="I50" i="1"/>
  <c r="I51" i="1"/>
  <c r="I62" i="1"/>
  <c r="I34" i="1"/>
  <c r="I78" i="1"/>
  <c r="I11" i="1" s="1"/>
  <c r="I79" i="1"/>
  <c r="I77" i="1"/>
  <c r="H76" i="1"/>
  <c r="I70" i="1"/>
  <c r="I71" i="1"/>
  <c r="I72" i="1"/>
  <c r="I73" i="1"/>
  <c r="I74" i="1"/>
  <c r="I75" i="1"/>
  <c r="I69" i="1"/>
  <c r="H68" i="1"/>
  <c r="H67" i="1" s="1"/>
  <c r="H66" i="1" s="1"/>
  <c r="I61" i="1"/>
  <c r="I63" i="1"/>
  <c r="I64" i="1"/>
  <c r="I65" i="1"/>
  <c r="I60" i="1"/>
  <c r="H59" i="1"/>
  <c r="H58" i="1" s="1"/>
  <c r="I56" i="1"/>
  <c r="I57" i="1"/>
  <c r="I55" i="1"/>
  <c r="H54" i="1"/>
  <c r="H53" i="1" s="1"/>
  <c r="I38" i="1"/>
  <c r="H36" i="1"/>
  <c r="H37" i="1"/>
  <c r="H35" i="1" s="1"/>
  <c r="I33" i="1"/>
  <c r="I32" i="1" s="1"/>
  <c r="H32" i="1"/>
  <c r="I18" i="1"/>
  <c r="I19" i="1"/>
  <c r="I20" i="1"/>
  <c r="I21" i="1"/>
  <c r="I22" i="1"/>
  <c r="I23" i="1"/>
  <c r="I24" i="1"/>
  <c r="I25" i="1"/>
  <c r="I26" i="1"/>
  <c r="I27" i="1"/>
  <c r="I28" i="1"/>
  <c r="I29" i="1"/>
  <c r="I17" i="1"/>
  <c r="H16" i="1"/>
  <c r="H6" i="1"/>
  <c r="H7" i="1" s="1"/>
  <c r="H8" i="1"/>
  <c r="H9" i="1"/>
  <c r="H10" i="1"/>
  <c r="H11" i="1"/>
  <c r="G76" i="1"/>
  <c r="G68" i="1"/>
  <c r="G67" i="1" s="1"/>
  <c r="G66" i="1" s="1"/>
  <c r="G59" i="1"/>
  <c r="G58" i="1" s="1"/>
  <c r="G54" i="1"/>
  <c r="G53" i="1" s="1"/>
  <c r="G37" i="1"/>
  <c r="G35" i="1" s="1"/>
  <c r="G36" i="1"/>
  <c r="G32" i="1"/>
  <c r="G16" i="1"/>
  <c r="G11" i="1"/>
  <c r="G10" i="1"/>
  <c r="G9" i="1"/>
  <c r="I8" i="1"/>
  <c r="G8" i="1"/>
  <c r="G6" i="1"/>
  <c r="G7" i="1" s="1"/>
  <c r="I9" i="1" l="1"/>
  <c r="I10" i="1"/>
  <c r="H52" i="1"/>
  <c r="H12" i="1"/>
  <c r="I37" i="1"/>
  <c r="I35" i="1" s="1"/>
  <c r="H31" i="1"/>
  <c r="H30" i="1" s="1"/>
  <c r="I68" i="1"/>
  <c r="I67" i="1" s="1"/>
  <c r="I66" i="1" s="1"/>
  <c r="G12" i="1"/>
  <c r="I59" i="1"/>
  <c r="I58" i="1" s="1"/>
  <c r="I16" i="1"/>
  <c r="I76" i="1"/>
  <c r="G31" i="1"/>
  <c r="G30" i="1" s="1"/>
  <c r="I6" i="1"/>
  <c r="I7" i="1" s="1"/>
  <c r="G52" i="1"/>
  <c r="I36" i="1"/>
  <c r="I54" i="1"/>
  <c r="I53" i="1" s="1"/>
  <c r="I12" i="1" l="1"/>
  <c r="I52" i="1"/>
  <c r="I31" i="1"/>
  <c r="I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tc={A417488B-807D-4633-A1CC-37D8E8927A97}</author>
    <author>tc={EBA22AFE-201A-4682-8989-C73C659C1F4C}</author>
  </authors>
  <commentList>
    <comment ref="G25" authorId="0" shapeId="0" xr:uid="{A417488B-807D-4633-A1CC-37D8E8927A9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Kasutamisõiguse tasu konto nr 323710</t>
      </text>
    </comment>
    <comment ref="G27" authorId="1" shapeId="0" xr:uid="{EBA22AFE-201A-4682-8989-C73C659C1F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3888</t>
      </text>
    </comment>
  </commentList>
</comments>
</file>

<file path=xl/sharedStrings.xml><?xml version="1.0" encoding="utf-8"?>
<sst xmlns="http://schemas.openxmlformats.org/spreadsheetml/2006/main" count="234" uniqueCount="90">
  <si>
    <t>Lisa 4</t>
  </si>
  <si>
    <t>Tarbijakaitse ja Tehnilise Järelevalve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</si>
  <si>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</si>
  <si>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</si>
  <si>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</si>
  <si>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</si>
  <si>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</si>
  <si>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</si>
  <si>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</si>
  <si>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</si>
  <si>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</si>
  <si>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</si>
  <si>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</si>
  <si>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</si>
  <si>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</si>
  <si>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</si>
  <si>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</si>
  <si>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</si>
  <si>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</si>
  <si>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</si>
  <si>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</si>
  <si>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</si>
  <si>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</si>
  <si>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</si>
  <si>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</si>
  <si>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Majandustegevuse registri toimingute riigilõiv</t>
  </si>
  <si>
    <t>Riigilõiv kasutusloa väljastamise eest</t>
  </si>
  <si>
    <t>Kutsekvalifikatsiooni tunnustamise taotluse läbivaatamise riigilõiv</t>
  </si>
  <si>
    <t>Lõhkematerjaliseaduse alusel teostatavate toimingute riigilõiv</t>
  </si>
  <si>
    <t>Raudteeseaduse alusel teostatavate toimingute riigilõiv</t>
  </si>
  <si>
    <t>Riiklike tegevuslitsentside ja tegevuslubade väljastamise ja pikendamise riigilõiv</t>
  </si>
  <si>
    <t>Elektroonilise side seaduse alusel teostatavate toimingute riigilõiv</t>
  </si>
  <si>
    <t>Muud riigilõivud</t>
  </si>
  <si>
    <t>Tulu sageduslubade müügist</t>
  </si>
  <si>
    <t>Trahvid ja muud varalised karistused</t>
  </si>
  <si>
    <t>Sunniraha ja tulud asendustäitmisest</t>
  </si>
  <si>
    <t>40</t>
  </si>
  <si>
    <t>Saadud välistoetused</t>
  </si>
  <si>
    <t>44</t>
  </si>
  <si>
    <t>Omatulu muudelt majandusaladelt</t>
  </si>
  <si>
    <t>TULEMUSVALDKOND  INFOÜHISKOND</t>
  </si>
  <si>
    <t>PROGRAMM  DIGIÜHISKOND</t>
  </si>
  <si>
    <t>INVESTEERINGUD KOKKU</t>
  </si>
  <si>
    <t>IYDA0000</t>
  </si>
  <si>
    <t>Investeeringud digiühiskonda</t>
  </si>
  <si>
    <t>IN002000</t>
  </si>
  <si>
    <t>IT investeeringud</t>
  </si>
  <si>
    <t>KULUD KOKKU</t>
  </si>
  <si>
    <t>IYDA0102</t>
  </si>
  <si>
    <t>Digiriigi alusbaasi kindlustamine</t>
  </si>
  <si>
    <t>20</t>
  </si>
  <si>
    <t>SE000028</t>
  </si>
  <si>
    <t>Vahendid RKASile</t>
  </si>
  <si>
    <t>60</t>
  </si>
  <si>
    <t>IYDA0203</t>
  </si>
  <si>
    <t>Küberturvalisuse tagamine</t>
  </si>
  <si>
    <t>IYDA0301</t>
  </si>
  <si>
    <t>Õigusruumi tagamine</t>
  </si>
  <si>
    <t>IN070067</t>
  </si>
  <si>
    <t>Lairiba jaotusvõrgu ehitamine</t>
  </si>
  <si>
    <t>IN070099</t>
  </si>
  <si>
    <t>Viimase miili kogukonna meede</t>
  </si>
  <si>
    <t>TULEMUSVALDKOND  TEADUS-  JA  ARENDUSTEGEVUS  JA  ETTEVÕTLUS</t>
  </si>
  <si>
    <t>PROGRAMM  EHITUS</t>
  </si>
  <si>
    <t>TIEH0102</t>
  </si>
  <si>
    <t>Ehitatud keskkonna ja ehitusvaldkonna kvaliteedi arendamine</t>
  </si>
  <si>
    <t>PROGRAMM  ETTEVÕTLUSKESKKOND</t>
  </si>
  <si>
    <t>TIEK0101</t>
  </si>
  <si>
    <t>Ettevõtluse arendamise soodustamine</t>
  </si>
  <si>
    <t>TULEMUSVALDKOND  TRANSPORT</t>
  </si>
  <si>
    <t>PROGRAMM  TRANSPORDI  KONKURENTSIVÕIME  JA  LIIKUVUS</t>
  </si>
  <si>
    <t>TRTR0301</t>
  </si>
  <si>
    <t>Raudteetransporditaristu arendamine ja korrashoid</t>
  </si>
  <si>
    <t>TRTR0306</t>
  </si>
  <si>
    <t>Ohutu ja säästlik transpordisüsteem</t>
  </si>
  <si>
    <t>KÄIBEMAKS  KOKKU</t>
  </si>
  <si>
    <t>* Eelarve liik: 10 - arvestuslikud vahendid, 20 - kindlaksmääratud vahendid, 32 - välistoetuste riiklik kaasfinantseerimine, 40 - välistoetustest saadavad vahendid, 41 - vahendatavad välistoetused, 43 - CO2 müügist ja moderniseerimisfondist saadavad vahendid, 44 - omatuludest saadavad vahendid, 45 - ebaregulaarsetest tuludest saadavad vahendid, 60 - mitterahalised vahendid (põhivara kulum)</t>
  </si>
  <si>
    <t>EELARVE_ULE</t>
  </si>
  <si>
    <t>2023_01</t>
  </si>
  <si>
    <t>IN002080</t>
  </si>
  <si>
    <t>2022 LEA IT investeeringud</t>
  </si>
  <si>
    <t>SR070135</t>
  </si>
  <si>
    <t>IT vajaku kompenseerimine (2)</t>
  </si>
  <si>
    <t>SE000080</t>
  </si>
  <si>
    <t>2022 LEA</t>
  </si>
  <si>
    <t>VR070194</t>
  </si>
  <si>
    <t>UA sõjast tulenevad sanktsioonid</t>
  </si>
  <si>
    <t>Kulud - investeeringutoetus</t>
  </si>
  <si>
    <t>2022. a-st erak ülek vahendid MKMi 23.01.2023 KK nr 4</t>
  </si>
  <si>
    <t>ettevõtlus- ja infotehnoloogiaministri ning majandus- ja taristuministri käskkirja "Majandus- ja Kommunikatsiooniministeeriumi ja tema valitsemisala asutuste 2023. a eelarvete kinnitamine" 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</si>
</sst>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5" fillId="0" borderId="0" xfId="1" applyFont="1"/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 applyProtection="1">
      <alignment horizontal="right"/>
      <protection hidden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49" fontId="6" fillId="0" borderId="0" xfId="1" applyNumberFormat="1" applyFont="1" applyAlignment="1">
      <alignment horizontal="right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14" fillId="0" borderId="1" xfId="1" applyFont="1" applyBorder="1"/>
    <xf numFmtId="3" fontId="14" fillId="0" borderId="1" xfId="1" applyNumberFormat="1" applyFont="1" applyBorder="1"/>
    <xf numFmtId="0" fontId="15" fillId="0" borderId="0" xfId="0" applyFont="1"/>
    <xf numFmtId="0" fontId="15" fillId="0" borderId="1" xfId="0" applyFont="1" applyBorder="1"/>
    <xf numFmtId="0" fontId="14" fillId="0" borderId="1" xfId="0" applyFont="1" applyBorder="1"/>
    <xf numFmtId="3" fontId="14" fillId="0" borderId="1" xfId="0" applyNumberFormat="1" applyFont="1" applyBorder="1"/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3" fontId="14" fillId="0" borderId="1" xfId="1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3" fontId="14" fillId="0" borderId="1" xfId="0" applyNumberFormat="1" applyFont="1" applyBorder="1" applyAlignment="1">
      <alignment vertical="center"/>
    </xf>
    <xf numFmtId="0" fontId="13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" fontId="2" fillId="0" borderId="1" xfId="0" applyNumberFormat="1" applyFont="1" applyBorder="1"/>
    <xf numFmtId="0" fontId="0" fillId="3" borderId="1" xfId="0" applyFill="1" applyBorder="1"/>
    <xf numFmtId="3" fontId="3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0" fillId="2" borderId="1" xfId="0" applyFill="1" applyBorder="1"/>
    <xf numFmtId="3" fontId="3" fillId="2" borderId="1" xfId="0" applyNumberFormat="1" applyFont="1" applyFill="1" applyBorder="1"/>
    <xf numFmtId="0" fontId="16" fillId="2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3" fontId="3" fillId="2" borderId="5" xfId="0" applyNumberFormat="1" applyFont="1" applyFill="1" applyBorder="1"/>
    <xf numFmtId="0" fontId="2" fillId="0" borderId="5" xfId="0" applyFont="1" applyBorder="1" applyAlignment="1">
      <alignment vertical="center" wrapText="1"/>
    </xf>
    <xf numFmtId="0" fontId="16" fillId="2" borderId="1" xfId="0" applyFont="1" applyFill="1" applyBorder="1"/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3" fillId="3" borderId="1" xfId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3" fillId="2" borderId="1" xfId="2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</cellXfs>
  <cellStyles count="3">
    <cellStyle name="Normaallaad" xfId="0" builtinId="0"/>
    <cellStyle name="Normaallaad 2" xfId="1" xr:uid="{5B278C98-12C0-4749-BC09-1BD921F29625}"/>
    <cellStyle name="Normaallaad 4" xfId="2" xr:uid="{FF2256EE-252E-4964-B835-AAAF649D7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3E53E58B-F4B9-4851-8863-79C4EA0E411D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2-29T14:33:31.16" personId="{3E53E58B-F4B9-4851-8863-79C4EA0E411D}" id="{A417488B-807D-4633-A1CC-37D8E8927A97}">
    <text>Kasutamisõiguse tasu konto nr 323710</text>
  </threadedComment>
  <threadedComment ref="G27" dT="2022-12-29T14:32:52.12" personId="{3E53E58B-F4B9-4851-8863-79C4EA0E411D}" id="{EBA22AFE-201A-4682-8989-C73C659C1F4C}">
    <text>Konto 3888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J83"/>
  <sheetViews>
    <sheetView tabSelected="1" zoomScaleNormal="100" workbookViewId="0">
      <selection activeCell="E6" sqref="E6"/>
    </sheetView>
  </sheetViews>
  <sheetFormatPr defaultRowHeight="14.4" x14ac:dyDescent="0.3"/>
  <cols>
    <col min="1" max="1" width="10.88671875" customWidth="1"/>
    <col min="2" max="2" width="21.5546875" customWidth="1"/>
    <col min="3" max="3" width="7.44140625" style="4" customWidth="1"/>
    <col min="4" max="4" width="9.44140625" customWidth="1"/>
    <col min="5" max="5" width="24.88671875" customWidth="1"/>
    <col min="6" max="6" width="36" customWidth="1"/>
    <col min="7" max="7" width="13.5546875" customWidth="1"/>
    <col min="8" max="8" width="15" customWidth="1"/>
    <col min="9" max="9" width="14.109375" customWidth="1"/>
  </cols>
  <sheetData>
    <row r="1" spans="1:10" x14ac:dyDescent="0.3">
      <c r="C1" s="1"/>
      <c r="D1" s="2"/>
      <c r="E1" s="2"/>
      <c r="F1" s="2"/>
      <c r="I1" s="3" t="s">
        <v>0</v>
      </c>
    </row>
    <row r="2" spans="1:10" ht="14.4" customHeight="1" x14ac:dyDescent="0.3">
      <c r="D2" s="5"/>
      <c r="F2" s="75" t="s">
        <v>89</v>
      </c>
      <c r="G2" s="75"/>
      <c r="H2" s="75"/>
      <c r="I2" s="75"/>
      <c r="J2" s="76"/>
    </row>
    <row r="3" spans="1:10" x14ac:dyDescent="0.3">
      <c r="C3" s="5"/>
      <c r="D3" s="5"/>
      <c r="E3" s="5"/>
      <c r="F3" s="75"/>
      <c r="G3" s="75"/>
      <c r="H3" s="75"/>
      <c r="I3" s="75"/>
      <c r="J3" s="76"/>
    </row>
    <row r="4" spans="1:10" x14ac:dyDescent="0.3">
      <c r="C4" s="6"/>
      <c r="D4" s="6"/>
      <c r="E4" s="6"/>
      <c r="F4" s="6"/>
      <c r="G4" s="6"/>
      <c r="H4" s="6"/>
    </row>
    <row r="5" spans="1:10" x14ac:dyDescent="0.3">
      <c r="A5" s="7" t="s">
        <v>1</v>
      </c>
    </row>
    <row r="6" spans="1:10" x14ac:dyDescent="0.3">
      <c r="A6" s="7"/>
      <c r="F6" s="8" t="s">
        <v>2</v>
      </c>
      <c r="G6" s="9">
        <f>+SUBTOTAL(9, G17:G29)</f>
        <v>19645547</v>
      </c>
      <c r="H6" s="9">
        <f>+SUBTOTAL(9, H17:H29)</f>
        <v>0</v>
      </c>
      <c r="I6" s="9">
        <f>+SUBTOTAL(9, I17:I29)</f>
        <v>19645547</v>
      </c>
    </row>
    <row r="7" spans="1:10" x14ac:dyDescent="0.3">
      <c r="A7" s="7"/>
      <c r="F7" s="10" t="s">
        <v>3</v>
      </c>
      <c r="G7" s="11">
        <f>SUM(G6)</f>
        <v>19645547</v>
      </c>
      <c r="H7" s="11">
        <f>SUM(H6)</f>
        <v>0</v>
      </c>
      <c r="I7" s="11">
        <f t="shared" ref="I7" si="0">SUM(I6)</f>
        <v>19645547</v>
      </c>
    </row>
    <row r="8" spans="1:10" x14ac:dyDescent="0.3">
      <c r="A8" s="7"/>
      <c r="F8" s="12" t="s">
        <v>4</v>
      </c>
      <c r="G8" s="9">
        <f>SUMIF($F$33:$F$75,"Investeeringud*",G$33:G$75)</f>
        <v>-225000</v>
      </c>
      <c r="H8" s="9">
        <f>SUMIF($F$33:$F$75,"Investeeringud*",H$33:H$75)</f>
        <v>-978330</v>
      </c>
      <c r="I8" s="9">
        <f>SUMIF($F$33:$F$75,"Investeeringud*",I$33:I$75)</f>
        <v>-1203330</v>
      </c>
    </row>
    <row r="9" spans="1:10" x14ac:dyDescent="0.3">
      <c r="A9" s="7"/>
      <c r="F9" s="12" t="s">
        <v>5</v>
      </c>
      <c r="G9" s="9">
        <f>SUMIF($F$38:$F$75,"Kulud*",G$38:G$75)</f>
        <v>-13434195.269949997</v>
      </c>
      <c r="H9" s="9">
        <f>SUMIF($F$38:$F$75,"Kulud*",H$38:H$75)</f>
        <v>-335115</v>
      </c>
      <c r="I9" s="9">
        <f>SUMIF($F$38:$F$75,"Kulud*",I$38:I$75)</f>
        <v>-13769310.269949997</v>
      </c>
    </row>
    <row r="10" spans="1:10" x14ac:dyDescent="0.3">
      <c r="A10" s="7"/>
      <c r="F10" s="8" t="s">
        <v>6</v>
      </c>
      <c r="G10" s="9">
        <f>SUMIF($F$38:$F$75,"Põhivara kulum*",G$38:G$75)</f>
        <v>-305976.00000000012</v>
      </c>
      <c r="H10" s="9">
        <f>SUMIF($F$38:$F$75,"Põhivara kulum*",H$38:H$75)</f>
        <v>0</v>
      </c>
      <c r="I10" s="9">
        <f>SUMIF($F$38:$F$75,"Põhivara kulum*",I$38:I$75)</f>
        <v>-305976.00000000012</v>
      </c>
    </row>
    <row r="11" spans="1:10" x14ac:dyDescent="0.3">
      <c r="A11" s="7"/>
      <c r="F11" s="8" t="s">
        <v>7</v>
      </c>
      <c r="G11" s="9">
        <f>+SUBTOTAL(9, G77:G79)</f>
        <v>-392631.054</v>
      </c>
      <c r="H11" s="9">
        <f>+SUBTOTAL(9, H77:H79)</f>
        <v>0</v>
      </c>
      <c r="I11" s="9">
        <f t="shared" ref="I11" si="1">+SUBTOTAL(9, I77:I79)</f>
        <v>-392631.054</v>
      </c>
    </row>
    <row r="12" spans="1:10" x14ac:dyDescent="0.3">
      <c r="F12" s="10" t="s">
        <v>8</v>
      </c>
      <c r="G12" s="13">
        <f t="shared" ref="G12:H12" si="2">SUM(G8:G11)</f>
        <v>-14357802.323949996</v>
      </c>
      <c r="H12" s="13">
        <f t="shared" si="2"/>
        <v>-1313445</v>
      </c>
      <c r="I12" s="13">
        <f>SUM(I8:I11)</f>
        <v>-15671247.323949996</v>
      </c>
    </row>
    <row r="13" spans="1:10" ht="66" x14ac:dyDescent="0.3">
      <c r="A13" s="14" t="s">
        <v>9</v>
      </c>
      <c r="B13" s="14" t="s">
        <v>10</v>
      </c>
      <c r="C13" s="15" t="s">
        <v>11</v>
      </c>
      <c r="D13" s="14" t="s">
        <v>12</v>
      </c>
      <c r="E13" s="14" t="s">
        <v>13</v>
      </c>
      <c r="F13" s="14" t="s">
        <v>14</v>
      </c>
      <c r="G13" s="14" t="s">
        <v>15</v>
      </c>
      <c r="H13" s="14" t="s">
        <v>88</v>
      </c>
      <c r="I13" s="14" t="s">
        <v>16</v>
      </c>
    </row>
    <row r="14" spans="1:10" x14ac:dyDescent="0.3">
      <c r="A14" s="16"/>
      <c r="B14" s="16"/>
      <c r="C14" s="17"/>
      <c r="D14" s="18"/>
      <c r="E14" s="19"/>
      <c r="F14" s="20" t="s">
        <v>17</v>
      </c>
      <c r="G14" s="21" t="s">
        <v>18</v>
      </c>
      <c r="H14" s="21" t="s">
        <v>77</v>
      </c>
      <c r="I14" s="18"/>
    </row>
    <row r="15" spans="1:10" x14ac:dyDescent="0.3">
      <c r="A15" s="18" t="s">
        <v>19</v>
      </c>
      <c r="B15" s="18" t="s">
        <v>19</v>
      </c>
      <c r="C15" s="22" t="s">
        <v>19</v>
      </c>
      <c r="D15" s="18"/>
      <c r="E15" s="19"/>
      <c r="F15" s="20" t="s">
        <v>20</v>
      </c>
      <c r="G15" s="23">
        <v>2023</v>
      </c>
      <c r="H15" s="23" t="s">
        <v>78</v>
      </c>
      <c r="I15" s="18"/>
    </row>
    <row r="16" spans="1:10" x14ac:dyDescent="0.3">
      <c r="A16" s="70" t="s">
        <v>21</v>
      </c>
      <c r="B16" s="70"/>
      <c r="C16" s="24"/>
      <c r="D16" s="25"/>
      <c r="E16" s="25"/>
      <c r="F16" s="25"/>
      <c r="G16" s="26">
        <f>+SUBTOTAL(9, G17:G29)</f>
        <v>19645547</v>
      </c>
      <c r="H16" s="26">
        <f>+SUBTOTAL(9, H17:H29)</f>
        <v>0</v>
      </c>
      <c r="I16" s="26">
        <f>+SUBTOTAL(9, I17:I29)</f>
        <v>19645547</v>
      </c>
    </row>
    <row r="17" spans="1:9" s="30" customFormat="1" x14ac:dyDescent="0.3">
      <c r="A17" s="27" t="s">
        <v>22</v>
      </c>
      <c r="B17" s="27" t="s">
        <v>23</v>
      </c>
      <c r="C17" s="23" t="s">
        <v>24</v>
      </c>
      <c r="D17" s="18" t="s">
        <v>19</v>
      </c>
      <c r="E17" s="18" t="s">
        <v>19</v>
      </c>
      <c r="F17" s="28" t="s">
        <v>25</v>
      </c>
      <c r="G17" s="29">
        <v>400</v>
      </c>
      <c r="H17" s="29"/>
      <c r="I17" s="29">
        <f>SUM(G17:H17)</f>
        <v>400</v>
      </c>
    </row>
    <row r="18" spans="1:9" s="30" customFormat="1" x14ac:dyDescent="0.3">
      <c r="A18" s="31"/>
      <c r="B18" s="32"/>
      <c r="C18" s="23" t="s">
        <v>24</v>
      </c>
      <c r="D18" s="31"/>
      <c r="E18" s="31"/>
      <c r="F18" s="28" t="s">
        <v>26</v>
      </c>
      <c r="G18" s="33">
        <v>35000</v>
      </c>
      <c r="H18" s="33"/>
      <c r="I18" s="29">
        <f t="shared" ref="I18:I29" si="3">SUM(G18:H18)</f>
        <v>35000</v>
      </c>
    </row>
    <row r="19" spans="1:9" s="39" customFormat="1" ht="26.4" x14ac:dyDescent="0.25">
      <c r="A19" s="34"/>
      <c r="B19" s="35"/>
      <c r="C19" s="36" t="s">
        <v>24</v>
      </c>
      <c r="D19" s="34"/>
      <c r="E19" s="34"/>
      <c r="F19" s="37" t="s">
        <v>27</v>
      </c>
      <c r="G19" s="38">
        <v>1500</v>
      </c>
      <c r="H19" s="38"/>
      <c r="I19" s="29">
        <f t="shared" si="3"/>
        <v>1500</v>
      </c>
    </row>
    <row r="20" spans="1:9" s="39" customFormat="1" ht="26.4" x14ac:dyDescent="0.25">
      <c r="A20" s="40"/>
      <c r="B20" s="41"/>
      <c r="C20" s="36" t="s">
        <v>24</v>
      </c>
      <c r="D20" s="20"/>
      <c r="E20" s="20"/>
      <c r="F20" s="37" t="s">
        <v>28</v>
      </c>
      <c r="G20" s="38">
        <v>12000</v>
      </c>
      <c r="H20" s="38"/>
      <c r="I20" s="29">
        <f t="shared" si="3"/>
        <v>12000</v>
      </c>
    </row>
    <row r="21" spans="1:9" s="39" customFormat="1" ht="26.4" x14ac:dyDescent="0.25">
      <c r="A21" s="40"/>
      <c r="B21" s="41"/>
      <c r="C21" s="36" t="s">
        <v>24</v>
      </c>
      <c r="D21" s="20"/>
      <c r="E21" s="20"/>
      <c r="F21" s="37" t="s">
        <v>29</v>
      </c>
      <c r="G21" s="38">
        <v>170000</v>
      </c>
      <c r="H21" s="38"/>
      <c r="I21" s="29">
        <f t="shared" si="3"/>
        <v>170000</v>
      </c>
    </row>
    <row r="22" spans="1:9" s="39" customFormat="1" ht="26.4" x14ac:dyDescent="0.25">
      <c r="A22" s="40"/>
      <c r="B22" s="41"/>
      <c r="C22" s="36" t="s">
        <v>24</v>
      </c>
      <c r="D22" s="20"/>
      <c r="E22" s="20"/>
      <c r="F22" s="37" t="s">
        <v>30</v>
      </c>
      <c r="G22" s="42">
        <v>6000</v>
      </c>
      <c r="H22" s="42"/>
      <c r="I22" s="29">
        <f t="shared" si="3"/>
        <v>6000</v>
      </c>
    </row>
    <row r="23" spans="1:9" s="39" customFormat="1" ht="26.4" x14ac:dyDescent="0.25">
      <c r="A23" s="40"/>
      <c r="B23" s="41"/>
      <c r="C23" s="36" t="s">
        <v>24</v>
      </c>
      <c r="D23" s="20"/>
      <c r="E23" s="20"/>
      <c r="F23" s="37" t="s">
        <v>31</v>
      </c>
      <c r="G23" s="38">
        <v>4100000</v>
      </c>
      <c r="H23" s="38"/>
      <c r="I23" s="29">
        <f t="shared" si="3"/>
        <v>4100000</v>
      </c>
    </row>
    <row r="24" spans="1:9" s="30" customFormat="1" x14ac:dyDescent="0.3">
      <c r="A24" s="43"/>
      <c r="B24" s="44"/>
      <c r="C24" s="23" t="s">
        <v>24</v>
      </c>
      <c r="D24" s="20"/>
      <c r="E24" s="20"/>
      <c r="F24" s="28" t="s">
        <v>32</v>
      </c>
      <c r="G24" s="33">
        <v>200</v>
      </c>
      <c r="H24" s="33"/>
      <c r="I24" s="29">
        <f t="shared" si="3"/>
        <v>200</v>
      </c>
    </row>
    <row r="25" spans="1:9" s="30" customFormat="1" x14ac:dyDescent="0.3">
      <c r="A25" s="43"/>
      <c r="B25" s="44"/>
      <c r="C25" s="23" t="s">
        <v>24</v>
      </c>
      <c r="D25" s="20"/>
      <c r="E25" s="20"/>
      <c r="F25" s="28" t="s">
        <v>33</v>
      </c>
      <c r="G25" s="45">
        <v>15000000</v>
      </c>
      <c r="H25" s="45"/>
      <c r="I25" s="29">
        <f t="shared" si="3"/>
        <v>15000000</v>
      </c>
    </row>
    <row r="26" spans="1:9" s="30" customFormat="1" x14ac:dyDescent="0.3">
      <c r="A26" s="43"/>
      <c r="B26" s="44"/>
      <c r="C26" s="23" t="s">
        <v>24</v>
      </c>
      <c r="D26" s="20"/>
      <c r="E26" s="20"/>
      <c r="F26" s="28" t="s">
        <v>34</v>
      </c>
      <c r="G26" s="45">
        <v>3000</v>
      </c>
      <c r="H26" s="45"/>
      <c r="I26" s="29">
        <f t="shared" si="3"/>
        <v>3000</v>
      </c>
    </row>
    <row r="27" spans="1:9" s="30" customFormat="1" x14ac:dyDescent="0.3">
      <c r="A27" s="43"/>
      <c r="B27" s="44"/>
      <c r="C27" s="23" t="s">
        <v>24</v>
      </c>
      <c r="D27" s="20"/>
      <c r="E27" s="20"/>
      <c r="F27" s="46" t="s">
        <v>35</v>
      </c>
      <c r="G27" s="45">
        <v>3000</v>
      </c>
      <c r="H27" s="45"/>
      <c r="I27" s="29">
        <f t="shared" si="3"/>
        <v>3000</v>
      </c>
    </row>
    <row r="28" spans="1:9" s="30" customFormat="1" x14ac:dyDescent="0.3">
      <c r="A28" s="18"/>
      <c r="B28" s="27"/>
      <c r="C28" s="23" t="s">
        <v>36</v>
      </c>
      <c r="D28" s="18" t="s">
        <v>19</v>
      </c>
      <c r="E28" s="18" t="s">
        <v>19</v>
      </c>
      <c r="F28" s="27" t="s">
        <v>37</v>
      </c>
      <c r="G28" s="47">
        <v>313447</v>
      </c>
      <c r="H28" s="47"/>
      <c r="I28" s="29">
        <f t="shared" si="3"/>
        <v>313447</v>
      </c>
    </row>
    <row r="29" spans="1:9" s="30" customFormat="1" x14ac:dyDescent="0.3">
      <c r="A29" s="18"/>
      <c r="B29" s="27"/>
      <c r="C29" s="23" t="s">
        <v>38</v>
      </c>
      <c r="D29" s="18" t="s">
        <v>19</v>
      </c>
      <c r="E29" s="18" t="s">
        <v>19</v>
      </c>
      <c r="F29" s="27" t="s">
        <v>39</v>
      </c>
      <c r="G29" s="47">
        <v>1000</v>
      </c>
      <c r="H29" s="47"/>
      <c r="I29" s="29">
        <f t="shared" si="3"/>
        <v>1000</v>
      </c>
    </row>
    <row r="30" spans="1:9" s="30" customFormat="1" x14ac:dyDescent="0.3">
      <c r="A30" s="71" t="s">
        <v>40</v>
      </c>
      <c r="B30" s="72"/>
      <c r="C30" s="73"/>
      <c r="D30" s="48"/>
      <c r="E30" s="48"/>
      <c r="F30" s="48"/>
      <c r="G30" s="49">
        <f>+SUBTOTAL(9, G31:G51)</f>
        <v>-8401504.8396476246</v>
      </c>
      <c r="H30" s="49">
        <f>+SUBTOTAL(9, H31:H51)</f>
        <v>-1308755</v>
      </c>
      <c r="I30" s="49">
        <f>+SUBTOTAL(9, I31:I51)</f>
        <v>-9710259.8396476228</v>
      </c>
    </row>
    <row r="31" spans="1:9" x14ac:dyDescent="0.3">
      <c r="A31" s="74" t="s">
        <v>41</v>
      </c>
      <c r="B31" s="74"/>
      <c r="C31" s="50"/>
      <c r="D31" s="48"/>
      <c r="E31" s="48"/>
      <c r="F31" s="48"/>
      <c r="G31" s="49">
        <f>+SUBTOTAL(9, G32:G51)</f>
        <v>-8401504.8396476246</v>
      </c>
      <c r="H31" s="49">
        <f>+SUBTOTAL(9, H32:H51)</f>
        <v>-1308755</v>
      </c>
      <c r="I31" s="49">
        <f>+SUBTOTAL(9, I32:I51)</f>
        <v>-9710259.8396476228</v>
      </c>
    </row>
    <row r="32" spans="1:9" x14ac:dyDescent="0.3">
      <c r="A32" s="74" t="s">
        <v>42</v>
      </c>
      <c r="B32" s="74"/>
      <c r="C32" s="50"/>
      <c r="D32" s="48"/>
      <c r="E32" s="48"/>
      <c r="F32" s="48"/>
      <c r="G32" s="49">
        <f>+SUBTOTAL(9, G33:G33)</f>
        <v>-225000</v>
      </c>
      <c r="H32" s="49">
        <f>+SUBTOTAL(9, H33:H33)</f>
        <v>0</v>
      </c>
      <c r="I32" s="49">
        <f>+SUBTOTAL(9, I33:I33)</f>
        <v>-225000</v>
      </c>
    </row>
    <row r="33" spans="1:9" ht="18.75" customHeight="1" x14ac:dyDescent="0.3">
      <c r="A33" s="51" t="s">
        <v>43</v>
      </c>
      <c r="B33" s="52" t="s">
        <v>44</v>
      </c>
      <c r="C33" s="36">
        <v>20</v>
      </c>
      <c r="D33" s="51" t="s">
        <v>45</v>
      </c>
      <c r="E33" s="51" t="s">
        <v>46</v>
      </c>
      <c r="F33" s="51" t="s">
        <v>4</v>
      </c>
      <c r="G33" s="47">
        <v>-225000</v>
      </c>
      <c r="H33" s="47"/>
      <c r="I33" s="53">
        <f>SUM(G33:H33)</f>
        <v>-225000</v>
      </c>
    </row>
    <row r="34" spans="1:9" ht="18.75" customHeight="1" x14ac:dyDescent="0.3">
      <c r="A34" s="62"/>
      <c r="B34" s="63"/>
      <c r="C34" s="36">
        <v>20</v>
      </c>
      <c r="D34" s="51" t="s">
        <v>79</v>
      </c>
      <c r="E34" s="51" t="s">
        <v>80</v>
      </c>
      <c r="F34" s="51" t="s">
        <v>4</v>
      </c>
      <c r="G34" s="47">
        <v>0</v>
      </c>
      <c r="H34" s="47">
        <v>-978330</v>
      </c>
      <c r="I34" s="53">
        <f>SUM(G34:H34)</f>
        <v>-978330</v>
      </c>
    </row>
    <row r="35" spans="1:9" x14ac:dyDescent="0.3">
      <c r="A35" s="67" t="s">
        <v>40</v>
      </c>
      <c r="B35" s="68"/>
      <c r="C35" s="69"/>
      <c r="D35" s="54"/>
      <c r="E35" s="54"/>
      <c r="F35" s="54"/>
      <c r="G35" s="55">
        <f>+SUBTOTAL(9, G37:G51)</f>
        <v>-8176504.8396476246</v>
      </c>
      <c r="H35" s="55">
        <f>+SUBTOTAL(9, H37:H51)</f>
        <v>-330425</v>
      </c>
      <c r="I35" s="55">
        <f>+SUBTOTAL(9, I37:I51)</f>
        <v>-8506929.8396476246</v>
      </c>
    </row>
    <row r="36" spans="1:9" x14ac:dyDescent="0.3">
      <c r="A36" s="66" t="s">
        <v>41</v>
      </c>
      <c r="B36" s="66"/>
      <c r="C36" s="24"/>
      <c r="D36" s="54"/>
      <c r="E36" s="54"/>
      <c r="F36" s="54"/>
      <c r="G36" s="55">
        <f>+SUBTOTAL(9, G38:G51)</f>
        <v>-8176504.8396476246</v>
      </c>
      <c r="H36" s="55">
        <f>+SUBTOTAL(9, H38:H51)</f>
        <v>-330425</v>
      </c>
      <c r="I36" s="55">
        <f>+SUBTOTAL(9, I38:I51)</f>
        <v>-8506929.8396476246</v>
      </c>
    </row>
    <row r="37" spans="1:9" x14ac:dyDescent="0.3">
      <c r="A37" s="65" t="s">
        <v>47</v>
      </c>
      <c r="B37" s="65"/>
      <c r="C37" s="24"/>
      <c r="D37" s="54"/>
      <c r="E37" s="54"/>
      <c r="F37" s="54"/>
      <c r="G37" s="55">
        <f>+SUBTOTAL(9, G38:G51)</f>
        <v>-8176504.8396476246</v>
      </c>
      <c r="H37" s="55">
        <f>+SUBTOTAL(9, H38:H51)</f>
        <v>-330425</v>
      </c>
      <c r="I37" s="55">
        <f>+SUBTOTAL(9, I38:I51)</f>
        <v>-8506929.8396476246</v>
      </c>
    </row>
    <row r="38" spans="1:9" s="57" customFormat="1" ht="26.4" x14ac:dyDescent="0.25">
      <c r="A38" s="51" t="s">
        <v>48</v>
      </c>
      <c r="B38" s="52" t="s">
        <v>49</v>
      </c>
      <c r="C38" s="36" t="s">
        <v>50</v>
      </c>
      <c r="D38" s="51" t="s">
        <v>19</v>
      </c>
      <c r="E38" s="51" t="s">
        <v>19</v>
      </c>
      <c r="F38" s="51" t="s">
        <v>5</v>
      </c>
      <c r="G38" s="47">
        <v>-39225.618076339946</v>
      </c>
      <c r="H38" s="47"/>
      <c r="I38" s="47">
        <f>SUM(G38:H38)</f>
        <v>-39225.618076339946</v>
      </c>
    </row>
    <row r="39" spans="1:9" x14ac:dyDescent="0.3">
      <c r="A39" s="27"/>
      <c r="B39" s="27"/>
      <c r="C39" s="23" t="s">
        <v>50</v>
      </c>
      <c r="D39" s="27" t="s">
        <v>51</v>
      </c>
      <c r="E39" s="27" t="s">
        <v>52</v>
      </c>
      <c r="F39" s="27" t="s">
        <v>5</v>
      </c>
      <c r="G39" s="47">
        <v>-5589.5545779674203</v>
      </c>
      <c r="H39" s="47"/>
      <c r="I39" s="47">
        <f t="shared" ref="I39:I51" si="4">SUM(G39:H39)</f>
        <v>-5589.5545779674203</v>
      </c>
    </row>
    <row r="40" spans="1:9" x14ac:dyDescent="0.3">
      <c r="A40" s="27"/>
      <c r="B40" s="27"/>
      <c r="C40" s="23" t="s">
        <v>50</v>
      </c>
      <c r="D40" s="27" t="s">
        <v>81</v>
      </c>
      <c r="E40" s="27" t="s">
        <v>82</v>
      </c>
      <c r="F40" s="27" t="s">
        <v>5</v>
      </c>
      <c r="G40" s="47">
        <v>0</v>
      </c>
      <c r="H40" s="47">
        <v>-142244</v>
      </c>
      <c r="I40" s="47">
        <f t="shared" si="4"/>
        <v>-142244</v>
      </c>
    </row>
    <row r="41" spans="1:9" x14ac:dyDescent="0.3">
      <c r="A41" s="27"/>
      <c r="B41" s="27"/>
      <c r="C41" s="23" t="s">
        <v>53</v>
      </c>
      <c r="D41" s="27" t="s">
        <v>19</v>
      </c>
      <c r="E41" s="27" t="s">
        <v>19</v>
      </c>
      <c r="F41" s="27" t="s">
        <v>6</v>
      </c>
      <c r="G41" s="47">
        <v>-744.597246895117</v>
      </c>
      <c r="H41" s="47"/>
      <c r="I41" s="47">
        <f t="shared" si="4"/>
        <v>-744.597246895117</v>
      </c>
    </row>
    <row r="42" spans="1:9" x14ac:dyDescent="0.3">
      <c r="A42" s="27" t="s">
        <v>54</v>
      </c>
      <c r="B42" s="27" t="s">
        <v>55</v>
      </c>
      <c r="C42" s="23" t="s">
        <v>50</v>
      </c>
      <c r="D42" s="27" t="s">
        <v>19</v>
      </c>
      <c r="E42" s="27" t="s">
        <v>19</v>
      </c>
      <c r="F42" s="27" t="s">
        <v>5</v>
      </c>
      <c r="G42" s="47">
        <v>-31933.290050041789</v>
      </c>
      <c r="H42" s="47"/>
      <c r="I42" s="47">
        <f t="shared" si="4"/>
        <v>-31933.290050041789</v>
      </c>
    </row>
    <row r="43" spans="1:9" x14ac:dyDescent="0.3">
      <c r="A43" s="27"/>
      <c r="B43" s="27"/>
      <c r="C43" s="23" t="s">
        <v>50</v>
      </c>
      <c r="D43" s="27" t="s">
        <v>51</v>
      </c>
      <c r="E43" s="27" t="s">
        <v>52</v>
      </c>
      <c r="F43" s="27" t="s">
        <v>5</v>
      </c>
      <c r="G43" s="47">
        <v>-5742.6930595555677</v>
      </c>
      <c r="H43" s="47"/>
      <c r="I43" s="47">
        <f t="shared" si="4"/>
        <v>-5742.6930595555677</v>
      </c>
    </row>
    <row r="44" spans="1:9" x14ac:dyDescent="0.3">
      <c r="A44" s="27"/>
      <c r="B44" s="27"/>
      <c r="C44" s="23" t="s">
        <v>50</v>
      </c>
      <c r="D44" s="27" t="s">
        <v>81</v>
      </c>
      <c r="E44" s="27" t="s">
        <v>82</v>
      </c>
      <c r="F44" s="27" t="s">
        <v>5</v>
      </c>
      <c r="G44" s="47">
        <v>0</v>
      </c>
      <c r="H44" s="47">
        <v>-54760</v>
      </c>
      <c r="I44" s="47">
        <f t="shared" si="4"/>
        <v>-54760</v>
      </c>
    </row>
    <row r="45" spans="1:9" x14ac:dyDescent="0.3">
      <c r="A45" s="27"/>
      <c r="B45" s="27"/>
      <c r="C45" s="23" t="s">
        <v>53</v>
      </c>
      <c r="D45" s="27" t="s">
        <v>19</v>
      </c>
      <c r="E45" s="27" t="s">
        <v>19</v>
      </c>
      <c r="F45" s="27" t="s">
        <v>6</v>
      </c>
      <c r="G45" s="47">
        <v>-764.99717146758576</v>
      </c>
      <c r="H45" s="47"/>
      <c r="I45" s="47">
        <f t="shared" si="4"/>
        <v>-764.99717146758576</v>
      </c>
    </row>
    <row r="46" spans="1:9" x14ac:dyDescent="0.3">
      <c r="A46" s="27" t="s">
        <v>56</v>
      </c>
      <c r="B46" s="27" t="s">
        <v>57</v>
      </c>
      <c r="C46" s="23" t="s">
        <v>50</v>
      </c>
      <c r="D46" s="27" t="s">
        <v>19</v>
      </c>
      <c r="E46" s="27" t="s">
        <v>19</v>
      </c>
      <c r="F46" s="27" t="s">
        <v>5</v>
      </c>
      <c r="G46" s="47">
        <v>-1845404.3372067641</v>
      </c>
      <c r="H46" s="47"/>
      <c r="I46" s="47">
        <f t="shared" si="4"/>
        <v>-1845404.3372067641</v>
      </c>
    </row>
    <row r="47" spans="1:9" x14ac:dyDescent="0.3">
      <c r="A47" s="27"/>
      <c r="B47" s="27"/>
      <c r="C47" s="23" t="s">
        <v>50</v>
      </c>
      <c r="D47" s="27" t="s">
        <v>58</v>
      </c>
      <c r="E47" s="27" t="s">
        <v>59</v>
      </c>
      <c r="F47" s="27" t="s">
        <v>87</v>
      </c>
      <c r="G47" s="47">
        <v>-5100000</v>
      </c>
      <c r="H47" s="47"/>
      <c r="I47" s="47">
        <f t="shared" si="4"/>
        <v>-5100000</v>
      </c>
    </row>
    <row r="48" spans="1:9" x14ac:dyDescent="0.3">
      <c r="A48" s="27"/>
      <c r="B48" s="27"/>
      <c r="C48" s="23" t="s">
        <v>50</v>
      </c>
      <c r="D48" s="27" t="s">
        <v>60</v>
      </c>
      <c r="E48" s="27" t="s">
        <v>61</v>
      </c>
      <c r="F48" s="27" t="s">
        <v>87</v>
      </c>
      <c r="G48" s="47">
        <v>-800000</v>
      </c>
      <c r="H48" s="47"/>
      <c r="I48" s="47">
        <f t="shared" si="4"/>
        <v>-800000</v>
      </c>
    </row>
    <row r="49" spans="1:9" x14ac:dyDescent="0.3">
      <c r="A49" s="27"/>
      <c r="B49" s="27"/>
      <c r="C49" s="23" t="s">
        <v>50</v>
      </c>
      <c r="D49" s="27" t="s">
        <v>51</v>
      </c>
      <c r="E49" s="27" t="s">
        <v>52</v>
      </c>
      <c r="F49" s="27" t="s">
        <v>5</v>
      </c>
      <c r="G49" s="47">
        <v>-100199.01424041449</v>
      </c>
      <c r="H49" s="47"/>
      <c r="I49" s="47">
        <f t="shared" si="4"/>
        <v>-100199.01424041449</v>
      </c>
    </row>
    <row r="50" spans="1:9" x14ac:dyDescent="0.3">
      <c r="A50" s="27"/>
      <c r="B50" s="27"/>
      <c r="C50" s="23" t="s">
        <v>50</v>
      </c>
      <c r="D50" s="27" t="s">
        <v>83</v>
      </c>
      <c r="E50" s="27" t="s">
        <v>84</v>
      </c>
      <c r="F50" s="27" t="s">
        <v>5</v>
      </c>
      <c r="G50" s="47">
        <v>0</v>
      </c>
      <c r="H50" s="47">
        <v>-133421</v>
      </c>
      <c r="I50" s="47">
        <f t="shared" si="4"/>
        <v>-133421</v>
      </c>
    </row>
    <row r="51" spans="1:9" x14ac:dyDescent="0.3">
      <c r="A51" s="27"/>
      <c r="B51" s="27"/>
      <c r="C51" s="23" t="s">
        <v>53</v>
      </c>
      <c r="D51" s="27" t="s">
        <v>19</v>
      </c>
      <c r="E51" s="27" t="s">
        <v>19</v>
      </c>
      <c r="F51" s="27" t="s">
        <v>6</v>
      </c>
      <c r="G51" s="47">
        <v>-246900.73801817812</v>
      </c>
      <c r="H51" s="47"/>
      <c r="I51" s="47">
        <f t="shared" si="4"/>
        <v>-246900.73801817812</v>
      </c>
    </row>
    <row r="52" spans="1:9" x14ac:dyDescent="0.3">
      <c r="A52" s="56" t="s">
        <v>62</v>
      </c>
      <c r="B52" s="56"/>
      <c r="C52" s="24"/>
      <c r="D52" s="54"/>
      <c r="E52" s="54"/>
      <c r="F52" s="54"/>
      <c r="G52" s="55">
        <f>+SUBTOTAL(9, G53:G65)</f>
        <v>-4707014.1237233542</v>
      </c>
      <c r="H52" s="55">
        <f>+SUBTOTAL(9, H53:H65)</f>
        <v>-4690</v>
      </c>
      <c r="I52" s="55">
        <f>+SUBTOTAL(9, I53:I65)</f>
        <v>-4711704.1237233542</v>
      </c>
    </row>
    <row r="53" spans="1:9" x14ac:dyDescent="0.3">
      <c r="A53" s="66" t="s">
        <v>63</v>
      </c>
      <c r="B53" s="66"/>
      <c r="C53" s="24"/>
      <c r="D53" s="54"/>
      <c r="E53" s="54"/>
      <c r="F53" s="54"/>
      <c r="G53" s="55">
        <f>+SUBTOTAL(9, G54:G57)</f>
        <v>-949353.84657624492</v>
      </c>
      <c r="H53" s="55">
        <f>+SUBTOTAL(9, H54:H57)</f>
        <v>0</v>
      </c>
      <c r="I53" s="55">
        <f t="shared" ref="I53" si="5">+SUBTOTAL(9, I54:I57)</f>
        <v>-949353.84657624492</v>
      </c>
    </row>
    <row r="54" spans="1:9" x14ac:dyDescent="0.3">
      <c r="A54" s="65" t="s">
        <v>47</v>
      </c>
      <c r="B54" s="65"/>
      <c r="C54" s="24"/>
      <c r="D54" s="54"/>
      <c r="E54" s="54"/>
      <c r="F54" s="54"/>
      <c r="G54" s="55">
        <f>+SUBTOTAL(9, G55:G57)</f>
        <v>-949353.84657624492</v>
      </c>
      <c r="H54" s="55">
        <f>+SUBTOTAL(9, H55:H57)</f>
        <v>0</v>
      </c>
      <c r="I54" s="55">
        <f t="shared" ref="I54" si="6">+SUBTOTAL(9, I55:I57)</f>
        <v>-949353.84657624492</v>
      </c>
    </row>
    <row r="55" spans="1:9" s="57" customFormat="1" ht="40.200000000000003" customHeight="1" x14ac:dyDescent="0.25">
      <c r="A55" s="51" t="s">
        <v>64</v>
      </c>
      <c r="B55" s="52" t="s">
        <v>65</v>
      </c>
      <c r="C55" s="36" t="s">
        <v>50</v>
      </c>
      <c r="D55" s="51" t="s">
        <v>19</v>
      </c>
      <c r="E55" s="51" t="s">
        <v>19</v>
      </c>
      <c r="F55" s="51" t="s">
        <v>5</v>
      </c>
      <c r="G55" s="47">
        <v>-882836.45898411307</v>
      </c>
      <c r="H55" s="47"/>
      <c r="I55" s="47">
        <f>SUM(G55:H55)</f>
        <v>-882836.45898411307</v>
      </c>
    </row>
    <row r="56" spans="1:9" x14ac:dyDescent="0.3">
      <c r="A56" s="27"/>
      <c r="B56" s="52"/>
      <c r="C56" s="23" t="s">
        <v>50</v>
      </c>
      <c r="D56" s="27" t="s">
        <v>51</v>
      </c>
      <c r="E56" s="27" t="s">
        <v>52</v>
      </c>
      <c r="F56" s="27" t="s">
        <v>5</v>
      </c>
      <c r="G56" s="47">
        <v>-58698.082807338265</v>
      </c>
      <c r="H56" s="47"/>
      <c r="I56" s="47">
        <f t="shared" ref="I56:I57" si="7">SUM(G56:H56)</f>
        <v>-58698.082807338265</v>
      </c>
    </row>
    <row r="57" spans="1:9" x14ac:dyDescent="0.3">
      <c r="A57" s="27"/>
      <c r="B57" s="52"/>
      <c r="C57" s="23" t="s">
        <v>53</v>
      </c>
      <c r="D57" s="27" t="s">
        <v>19</v>
      </c>
      <c r="E57" s="27" t="s">
        <v>19</v>
      </c>
      <c r="F57" s="27" t="s">
        <v>6</v>
      </c>
      <c r="G57" s="47">
        <v>-7819.3047847936105</v>
      </c>
      <c r="H57" s="47"/>
      <c r="I57" s="47">
        <f t="shared" si="7"/>
        <v>-7819.3047847936105</v>
      </c>
    </row>
    <row r="58" spans="1:9" x14ac:dyDescent="0.3">
      <c r="A58" s="67" t="s">
        <v>66</v>
      </c>
      <c r="B58" s="68"/>
      <c r="C58" s="69"/>
      <c r="D58" s="54"/>
      <c r="E58" s="54"/>
      <c r="F58" s="54"/>
      <c r="G58" s="55">
        <f>+SUBTOTAL(9, G59:G65)</f>
        <v>-3757660.2771471096</v>
      </c>
      <c r="H58" s="55">
        <f>+SUBTOTAL(9, H59:H65)</f>
        <v>-4690</v>
      </c>
      <c r="I58" s="55">
        <f>+SUBTOTAL(9, I59:I65)</f>
        <v>-3762350.2771471096</v>
      </c>
    </row>
    <row r="59" spans="1:9" x14ac:dyDescent="0.3">
      <c r="A59" s="65" t="s">
        <v>47</v>
      </c>
      <c r="B59" s="65"/>
      <c r="C59" s="24"/>
      <c r="D59" s="54"/>
      <c r="E59" s="54"/>
      <c r="F59" s="54"/>
      <c r="G59" s="55">
        <f>+SUBTOTAL(9, G60:G65)</f>
        <v>-3757660.2771471096</v>
      </c>
      <c r="H59" s="55">
        <f>+SUBTOTAL(9, H60:H65)</f>
        <v>-4690</v>
      </c>
      <c r="I59" s="55">
        <f>+SUBTOTAL(9, I60:I65)</f>
        <v>-3762350.2771471096</v>
      </c>
    </row>
    <row r="60" spans="1:9" s="57" customFormat="1" ht="25.95" customHeight="1" x14ac:dyDescent="0.3">
      <c r="A60" s="51" t="s">
        <v>67</v>
      </c>
      <c r="B60" s="52" t="s">
        <v>68</v>
      </c>
      <c r="C60" s="36" t="s">
        <v>50</v>
      </c>
      <c r="D60" s="51" t="s">
        <v>19</v>
      </c>
      <c r="E60" s="51" t="s">
        <v>19</v>
      </c>
      <c r="F60" s="51" t="s">
        <v>5</v>
      </c>
      <c r="G60" s="53">
        <v>-3397080.3267632332</v>
      </c>
      <c r="H60" s="53"/>
      <c r="I60" s="53">
        <f>SUM(G60:H60)</f>
        <v>-3397080.3267632332</v>
      </c>
    </row>
    <row r="61" spans="1:9" x14ac:dyDescent="0.3">
      <c r="A61" s="27"/>
      <c r="B61" s="52"/>
      <c r="C61" s="23" t="s">
        <v>50</v>
      </c>
      <c r="D61" s="27" t="s">
        <v>51</v>
      </c>
      <c r="E61" s="27" t="s">
        <v>52</v>
      </c>
      <c r="F61" s="27" t="s">
        <v>5</v>
      </c>
      <c r="G61" s="47">
        <v>-220251.71916719689</v>
      </c>
      <c r="H61" s="47"/>
      <c r="I61" s="53">
        <f t="shared" ref="I61:I65" si="8">SUM(G61:H61)</f>
        <v>-220251.71916719689</v>
      </c>
    </row>
    <row r="62" spans="1:9" x14ac:dyDescent="0.3">
      <c r="A62" s="27"/>
      <c r="B62" s="52"/>
      <c r="C62" s="23" t="s">
        <v>50</v>
      </c>
      <c r="D62" s="27" t="s">
        <v>85</v>
      </c>
      <c r="E62" s="27" t="s">
        <v>86</v>
      </c>
      <c r="F62" s="27" t="s">
        <v>5</v>
      </c>
      <c r="G62" s="47">
        <v>0</v>
      </c>
      <c r="H62" s="47">
        <v>-4690</v>
      </c>
      <c r="I62" s="53">
        <f t="shared" si="8"/>
        <v>-4690</v>
      </c>
    </row>
    <row r="63" spans="1:9" x14ac:dyDescent="0.3">
      <c r="A63" s="27"/>
      <c r="B63" s="27"/>
      <c r="C63" s="23" t="s">
        <v>36</v>
      </c>
      <c r="D63" s="27" t="s">
        <v>19</v>
      </c>
      <c r="E63" s="27" t="s">
        <v>19</v>
      </c>
      <c r="F63" s="27" t="s">
        <v>5</v>
      </c>
      <c r="G63" s="47">
        <v>-93722</v>
      </c>
      <c r="H63" s="47"/>
      <c r="I63" s="53">
        <f t="shared" si="8"/>
        <v>-93722</v>
      </c>
    </row>
    <row r="64" spans="1:9" x14ac:dyDescent="0.3">
      <c r="A64" s="27"/>
      <c r="B64" s="27"/>
      <c r="C64" s="23" t="s">
        <v>38</v>
      </c>
      <c r="D64" s="27" t="s">
        <v>19</v>
      </c>
      <c r="E64" s="27" t="s">
        <v>19</v>
      </c>
      <c r="F64" s="27" t="s">
        <v>5</v>
      </c>
      <c r="G64" s="47">
        <v>-1000</v>
      </c>
      <c r="H64" s="47"/>
      <c r="I64" s="53">
        <f t="shared" si="8"/>
        <v>-1000</v>
      </c>
    </row>
    <row r="65" spans="1:9" x14ac:dyDescent="0.3">
      <c r="A65" s="27"/>
      <c r="B65" s="27"/>
      <c r="C65" s="23" t="s">
        <v>53</v>
      </c>
      <c r="D65" s="27" t="s">
        <v>19</v>
      </c>
      <c r="E65" s="27" t="s">
        <v>19</v>
      </c>
      <c r="F65" s="27" t="s">
        <v>6</v>
      </c>
      <c r="G65" s="47">
        <v>-45606.231216679109</v>
      </c>
      <c r="H65" s="47"/>
      <c r="I65" s="53">
        <f t="shared" si="8"/>
        <v>-45606.231216679109</v>
      </c>
    </row>
    <row r="66" spans="1:9" x14ac:dyDescent="0.3">
      <c r="A66" s="56" t="s">
        <v>69</v>
      </c>
      <c r="B66" s="56"/>
      <c r="C66" s="24"/>
      <c r="D66" s="54"/>
      <c r="E66" s="54"/>
      <c r="F66" s="54"/>
      <c r="G66" s="55">
        <f>+SUBTOTAL(9, G67:G75)</f>
        <v>-856652.30657902197</v>
      </c>
      <c r="H66" s="55">
        <f>+SUBTOTAL(9, H67:H75)</f>
        <v>0</v>
      </c>
      <c r="I66" s="58">
        <f t="shared" ref="I66" si="9">+SUBTOTAL(9, I67:I75)</f>
        <v>-856652.30657902197</v>
      </c>
    </row>
    <row r="67" spans="1:9" x14ac:dyDescent="0.3">
      <c r="A67" s="56" t="s">
        <v>70</v>
      </c>
      <c r="B67" s="56"/>
      <c r="C67" s="24"/>
      <c r="D67" s="54"/>
      <c r="E67" s="54"/>
      <c r="F67" s="54"/>
      <c r="G67" s="55">
        <f>+SUBTOTAL(9, G68:G75)</f>
        <v>-856652.30657902197</v>
      </c>
      <c r="H67" s="55">
        <f>+SUBTOTAL(9, H68:H75)</f>
        <v>0</v>
      </c>
      <c r="I67" s="55">
        <f t="shared" ref="I67" si="10">+SUBTOTAL(9, I68:I75)</f>
        <v>-856652.30657902197</v>
      </c>
    </row>
    <row r="68" spans="1:9" x14ac:dyDescent="0.3">
      <c r="A68" s="65" t="s">
        <v>47</v>
      </c>
      <c r="B68" s="65"/>
      <c r="C68" s="24"/>
      <c r="D68" s="54"/>
      <c r="E68" s="54"/>
      <c r="F68" s="54"/>
      <c r="G68" s="55">
        <f>+SUBTOTAL(9, G69:G75)</f>
        <v>-856652.30657902197</v>
      </c>
      <c r="H68" s="55">
        <f>+SUBTOTAL(9, H69:H75)</f>
        <v>0</v>
      </c>
      <c r="I68" s="55">
        <f t="shared" ref="I68" si="11">+SUBTOTAL(9, I69:I75)</f>
        <v>-856652.30657902197</v>
      </c>
    </row>
    <row r="69" spans="1:9" s="57" customFormat="1" ht="27.6" customHeight="1" x14ac:dyDescent="0.25">
      <c r="A69" s="51" t="s">
        <v>71</v>
      </c>
      <c r="B69" s="52" t="s">
        <v>72</v>
      </c>
      <c r="C69" s="36" t="s">
        <v>50</v>
      </c>
      <c r="D69" s="51" t="s">
        <v>19</v>
      </c>
      <c r="E69" s="51" t="s">
        <v>19</v>
      </c>
      <c r="F69" s="51" t="s">
        <v>5</v>
      </c>
      <c r="G69" s="47">
        <v>-129403.13829843947</v>
      </c>
      <c r="H69" s="47"/>
      <c r="I69" s="47">
        <f>SUM(G69:H69)</f>
        <v>-129403.13829843947</v>
      </c>
    </row>
    <row r="70" spans="1:9" x14ac:dyDescent="0.3">
      <c r="A70" s="27"/>
      <c r="B70" s="52"/>
      <c r="C70" s="23" t="s">
        <v>50</v>
      </c>
      <c r="D70" s="27" t="s">
        <v>51</v>
      </c>
      <c r="E70" s="27" t="s">
        <v>52</v>
      </c>
      <c r="F70" s="27" t="s">
        <v>5</v>
      </c>
      <c r="G70" s="47">
        <v>-6508.3854674963131</v>
      </c>
      <c r="H70" s="47"/>
      <c r="I70" s="47">
        <f t="shared" ref="I70:I75" si="12">SUM(G70:H70)</f>
        <v>-6508.3854674963131</v>
      </c>
    </row>
    <row r="71" spans="1:9" x14ac:dyDescent="0.3">
      <c r="A71" s="27"/>
      <c r="B71" s="27"/>
      <c r="C71" s="23" t="s">
        <v>36</v>
      </c>
      <c r="D71" s="27" t="s">
        <v>19</v>
      </c>
      <c r="E71" s="27" t="s">
        <v>19</v>
      </c>
      <c r="F71" s="27" t="s">
        <v>5</v>
      </c>
      <c r="G71" s="47">
        <v>-258500</v>
      </c>
      <c r="H71" s="47"/>
      <c r="I71" s="47">
        <f t="shared" si="12"/>
        <v>-258500</v>
      </c>
    </row>
    <row r="72" spans="1:9" x14ac:dyDescent="0.3">
      <c r="A72" s="27"/>
      <c r="B72" s="27"/>
      <c r="C72" s="23" t="s">
        <v>53</v>
      </c>
      <c r="D72" s="27" t="s">
        <v>19</v>
      </c>
      <c r="E72" s="27" t="s">
        <v>19</v>
      </c>
      <c r="F72" s="27" t="s">
        <v>6</v>
      </c>
      <c r="G72" s="47">
        <v>-866.99679432993094</v>
      </c>
      <c r="H72" s="47"/>
      <c r="I72" s="47">
        <f t="shared" si="12"/>
        <v>-866.99679432993094</v>
      </c>
    </row>
    <row r="73" spans="1:9" s="57" customFormat="1" ht="25.2" customHeight="1" x14ac:dyDescent="0.25">
      <c r="A73" s="51" t="s">
        <v>73</v>
      </c>
      <c r="B73" s="52" t="s">
        <v>74</v>
      </c>
      <c r="C73" s="36" t="s">
        <v>50</v>
      </c>
      <c r="D73" s="51" t="s">
        <v>19</v>
      </c>
      <c r="E73" s="51" t="s">
        <v>19</v>
      </c>
      <c r="F73" s="51" t="s">
        <v>5</v>
      </c>
      <c r="G73" s="47">
        <v>-433529.83058106794</v>
      </c>
      <c r="H73" s="47"/>
      <c r="I73" s="47">
        <f t="shared" si="12"/>
        <v>-433529.83058106794</v>
      </c>
    </row>
    <row r="74" spans="1:9" x14ac:dyDescent="0.3">
      <c r="A74" s="27"/>
      <c r="B74" s="59"/>
      <c r="C74" s="23" t="s">
        <v>50</v>
      </c>
      <c r="D74" s="27" t="s">
        <v>51</v>
      </c>
      <c r="E74" s="27" t="s">
        <v>52</v>
      </c>
      <c r="F74" s="27" t="s">
        <v>5</v>
      </c>
      <c r="G74" s="47">
        <v>-24570.820670031764</v>
      </c>
      <c r="H74" s="47"/>
      <c r="I74" s="47">
        <f t="shared" si="12"/>
        <v>-24570.820670031764</v>
      </c>
    </row>
    <row r="75" spans="1:9" x14ac:dyDescent="0.3">
      <c r="A75" s="27"/>
      <c r="B75" s="27"/>
      <c r="C75" s="23" t="s">
        <v>53</v>
      </c>
      <c r="D75" s="27" t="s">
        <v>19</v>
      </c>
      <c r="E75" s="27" t="s">
        <v>19</v>
      </c>
      <c r="F75" s="27" t="s">
        <v>6</v>
      </c>
      <c r="G75" s="47">
        <v>-3273.1347676566015</v>
      </c>
      <c r="H75" s="47"/>
      <c r="I75" s="47">
        <f t="shared" si="12"/>
        <v>-3273.1347676566015</v>
      </c>
    </row>
    <row r="76" spans="1:9" x14ac:dyDescent="0.3">
      <c r="A76" s="60" t="s">
        <v>75</v>
      </c>
      <c r="B76" s="54"/>
      <c r="C76" s="24"/>
      <c r="D76" s="54"/>
      <c r="E76" s="54"/>
      <c r="F76" s="54"/>
      <c r="G76" s="55">
        <f>+SUBTOTAL(9, G77:G79)</f>
        <v>-392631.054</v>
      </c>
      <c r="H76" s="55">
        <f>+SUBTOTAL(9, H77:H79)</f>
        <v>0</v>
      </c>
      <c r="I76" s="55">
        <f t="shared" ref="I76" si="13">+SUBTOTAL(9, I77:I79)</f>
        <v>-392631.054</v>
      </c>
    </row>
    <row r="77" spans="1:9" x14ac:dyDescent="0.3">
      <c r="A77" s="27" t="s">
        <v>22</v>
      </c>
      <c r="B77" s="27" t="s">
        <v>23</v>
      </c>
      <c r="C77" s="23" t="s">
        <v>24</v>
      </c>
      <c r="D77" s="27" t="s">
        <v>19</v>
      </c>
      <c r="E77" s="27" t="s">
        <v>19</v>
      </c>
      <c r="F77" s="27" t="s">
        <v>5</v>
      </c>
      <c r="G77" s="47">
        <v>-263319</v>
      </c>
      <c r="H77" s="47"/>
      <c r="I77" s="47">
        <f>SUM(G77:H77)</f>
        <v>-263319</v>
      </c>
    </row>
    <row r="78" spans="1:9" x14ac:dyDescent="0.3">
      <c r="A78" s="27"/>
      <c r="B78" s="27"/>
      <c r="C78" s="23" t="s">
        <v>24</v>
      </c>
      <c r="D78" s="27" t="s">
        <v>45</v>
      </c>
      <c r="E78" s="27" t="s">
        <v>46</v>
      </c>
      <c r="F78" s="27" t="s">
        <v>4</v>
      </c>
      <c r="G78" s="47">
        <v>-45000</v>
      </c>
      <c r="H78" s="47"/>
      <c r="I78" s="47">
        <f t="shared" ref="I78:I79" si="14">SUM(G78:H78)</f>
        <v>-45000</v>
      </c>
    </row>
    <row r="79" spans="1:9" x14ac:dyDescent="0.3">
      <c r="A79" s="27"/>
      <c r="B79" s="27"/>
      <c r="C79" s="23" t="s">
        <v>24</v>
      </c>
      <c r="D79" s="27" t="s">
        <v>51</v>
      </c>
      <c r="E79" s="27" t="s">
        <v>52</v>
      </c>
      <c r="F79" s="27" t="s">
        <v>5</v>
      </c>
      <c r="G79" s="47">
        <v>-84312.054000000004</v>
      </c>
      <c r="H79" s="47"/>
      <c r="I79" s="47">
        <f t="shared" si="14"/>
        <v>-84312.054000000004</v>
      </c>
    </row>
    <row r="81" spans="1:9" ht="16.2" customHeight="1" x14ac:dyDescent="0.3">
      <c r="A81" s="64" t="s">
        <v>76</v>
      </c>
      <c r="B81" s="64"/>
      <c r="C81" s="64"/>
      <c r="D81" s="64"/>
      <c r="E81" s="64"/>
      <c r="F81" s="64"/>
      <c r="G81" s="64"/>
      <c r="H81" s="64"/>
      <c r="I81" s="64"/>
    </row>
    <row r="82" spans="1:9" ht="13.2" customHeight="1" x14ac:dyDescent="0.3">
      <c r="A82" s="64"/>
      <c r="B82" s="64"/>
      <c r="C82" s="64"/>
      <c r="D82" s="64"/>
      <c r="E82" s="64"/>
      <c r="F82" s="64"/>
      <c r="G82" s="64"/>
      <c r="H82" s="64"/>
      <c r="I82" s="64"/>
    </row>
    <row r="83" spans="1:9" x14ac:dyDescent="0.3">
      <c r="A83" s="61"/>
      <c r="B83" s="61"/>
      <c r="C83" s="61"/>
      <c r="D83" s="61"/>
      <c r="E83" s="61"/>
      <c r="F83" s="61"/>
      <c r="G83" s="61"/>
      <c r="H83" s="61"/>
    </row>
  </sheetData>
  <autoFilter ref="A13:I79" xr:uid="{00000000-0001-0000-0000-000000000000}"/>
  <mergeCells count="14">
    <mergeCell ref="F2:I3"/>
    <mergeCell ref="A35:C35"/>
    <mergeCell ref="A16:B16"/>
    <mergeCell ref="A30:C30"/>
    <mergeCell ref="A31:B31"/>
    <mergeCell ref="A32:B32"/>
    <mergeCell ref="A81:I82"/>
    <mergeCell ref="A68:B68"/>
    <mergeCell ref="A36:B36"/>
    <mergeCell ref="A37:B37"/>
    <mergeCell ref="A53:B53"/>
    <mergeCell ref="A54:B54"/>
    <mergeCell ref="A58:C58"/>
    <mergeCell ref="A59:B59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 TTJA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2022-12-30T15:21:18Z</cp:lastPrinted>
  <dcterms:created xsi:type="dcterms:W3CDTF">2022-12-29T14:58:20Z</dcterms:created>
  <dcterms:modified xsi:type="dcterms:W3CDTF">2023-01-27T15:38:19Z</dcterms:modified>
</cp:coreProperties>
</file>